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6420" windowHeight="18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<sst xmlns="http://schemas.openxmlformats.org/spreadsheetml/2006/main" count="146" uniqueCount="107">
  <si>
    <t>Outside (ug/m3)</t>
  </si>
  <si>
    <t>1100</t>
  </si>
  <si>
    <t>Lead</t>
  </si>
  <si>
    <t>Residential (mg/kg or ppm)</t>
  </si>
  <si>
    <t>Cyanazine</t>
  </si>
  <si>
    <t>Aldrin (POP)</t>
  </si>
  <si>
    <t>Agriculture (mg/kg or ppm)</t>
  </si>
  <si>
    <t>5 ppm (WHO)</t>
  </si>
  <si>
    <t>.02-15 ppm (EPA)</t>
  </si>
  <si>
    <t>Cadmium</t>
  </si>
  <si>
    <t>Irrigation (ug/l or ppb)</t>
  </si>
  <si>
    <t>Chromium</t>
  </si>
  <si>
    <t>Simazine</t>
  </si>
  <si>
    <t>5000 (OSHA)</t>
  </si>
  <si>
    <t>25 ug/l</t>
  </si>
  <si>
    <t>Hair</t>
  </si>
  <si>
    <t>DDT (POP)</t>
  </si>
  <si>
    <t xml:space="preserve"> PCBs</t>
  </si>
  <si>
    <t>10 ug/l4</t>
  </si>
  <si>
    <t>Mercury</t>
  </si>
  <si>
    <t>Hexachlorobenzine (POP)</t>
  </si>
  <si>
    <t>Ethylbenzene</t>
  </si>
  <si>
    <t>Total Susp. Particulate (TSP)</t>
  </si>
  <si>
    <t>.12 (FL)  0.3 (WHO guideline)</t>
  </si>
  <si>
    <t>0.1 mg/kg (WHO)</t>
  </si>
  <si>
    <t>170-inorganic, 1-elemental, 11-organic (Europe)</t>
  </si>
  <si>
    <t>NA</t>
  </si>
  <si>
    <t>370 Freshwater, 110 Marine (Can)</t>
  </si>
  <si>
    <t>no guideline available (use 100)</t>
  </si>
  <si>
    <t>NA</t>
  </si>
  <si>
    <t>NA</t>
  </si>
  <si>
    <t>All values not linked to a supporting documents are cited to:</t>
  </si>
  <si>
    <t>80-inorganic, 26-elemental, 8-organic (Europe)</t>
  </si>
  <si>
    <t xml:space="preserve"> Workplace (8hrs) (ug/m3)</t>
  </si>
  <si>
    <t>Benzene</t>
  </si>
  <si>
    <r>
      <t>PAHs</t>
    </r>
    <r>
      <rPr>
        <b/>
        <sz val="9"/>
        <color indexed="8"/>
        <rFont val="Arial"/>
        <family val="2"/>
      </rPr>
      <t xml:space="preserve"> sum quantity of: Benzo(a)Pryene &amp; others</t>
    </r>
  </si>
  <si>
    <t>Pesticides  (Total)</t>
  </si>
  <si>
    <t xml:space="preserve">.084 (AZ) .0066 WHO </t>
  </si>
  <si>
    <t>Endrin (POP)</t>
  </si>
  <si>
    <t>Food</t>
  </si>
  <si>
    <t>Heptachlor (POP)</t>
  </si>
  <si>
    <t xml:space="preserve">Soil </t>
  </si>
  <si>
    <t>Dioxins</t>
  </si>
  <si>
    <t>50-100</t>
  </si>
  <si>
    <t>Mirex (POP)</t>
  </si>
  <si>
    <t xml:space="preserve">.12 (FL) </t>
  </si>
  <si>
    <t>Toxaphene (POP)</t>
  </si>
  <si>
    <t xml:space="preserve">Air </t>
  </si>
  <si>
    <t>Cyanide</t>
  </si>
  <si>
    <t>0.1 (CAN)</t>
  </si>
  <si>
    <t>10 (CAN)</t>
  </si>
  <si>
    <t>50 (EU)</t>
  </si>
  <si>
    <t>Uranium</t>
  </si>
  <si>
    <t>.42 (surface)</t>
  </si>
  <si>
    <t>See type &amp; units in box</t>
  </si>
  <si>
    <t>Fluorides</t>
  </si>
  <si>
    <t>Metolachlor</t>
  </si>
  <si>
    <t>Fishing (ug/l or ppb)</t>
  </si>
  <si>
    <t>1000 (OSHA)</t>
  </si>
  <si>
    <t>PM 2.5</t>
  </si>
  <si>
    <t>No Standard</t>
  </si>
  <si>
    <t>Trichloroethene</t>
  </si>
  <si>
    <t>Arsenic</t>
  </si>
  <si>
    <t>Asbestos</t>
  </si>
  <si>
    <t>Drinking (ug/l or ppb)</t>
  </si>
  <si>
    <t>Furan (carbofuran) (POP)</t>
  </si>
  <si>
    <t>Alachlor</t>
  </si>
  <si>
    <t>Chlordane (POP)</t>
  </si>
  <si>
    <t xml:space="preserve">Biological </t>
  </si>
  <si>
    <t>Dieldrin (POP)</t>
  </si>
  <si>
    <t>Urine (ug/l)</t>
  </si>
  <si>
    <t>Industr. (mg/kg or ppm)</t>
  </si>
  <si>
    <t>2 (VA)</t>
  </si>
  <si>
    <t>Atrazine</t>
  </si>
  <si>
    <t xml:space="preserve">Water </t>
  </si>
  <si>
    <t>Coal Dust</t>
  </si>
  <si>
    <t>Sulfur Dioxide</t>
  </si>
  <si>
    <t>Malathion</t>
  </si>
  <si>
    <t>900 (WHO)</t>
  </si>
  <si>
    <t xml:space="preserve">Fenitrothion </t>
  </si>
  <si>
    <t>3 ppm (EPA)</t>
  </si>
  <si>
    <t xml:space="preserve">30 </t>
  </si>
  <si>
    <t>80 (EPA)</t>
  </si>
  <si>
    <t>10 (EU)</t>
  </si>
  <si>
    <t>0.1 (EU)</t>
  </si>
  <si>
    <t xml:space="preserve"> 1 (EU)</t>
  </si>
  <si>
    <t>1 (WHO)</t>
  </si>
  <si>
    <t>0.2 (OSHA)</t>
  </si>
  <si>
    <t>1 (CAN)</t>
  </si>
  <si>
    <t>95 (EU)</t>
  </si>
  <si>
    <t>0.07 (EU)</t>
  </si>
  <si>
    <t>0.21 (24 hrs AZ) .0003 (annual FL) 0.01 (EU)</t>
  </si>
  <si>
    <t>3,600-inorganic, 26-elemental, 410-organic</t>
  </si>
  <si>
    <t>Sittig, Marshall. World-Wide Limits for Toxic And Hazardous Chemicals in Air, Water and Soil. Park Ridge, NJ: Noyes Publications, 1994. Print.</t>
  </si>
  <si>
    <t>15 ug/l (US)</t>
  </si>
  <si>
    <t>35 ug / gram Creatinine (US)</t>
  </si>
  <si>
    <t>5 (EU)</t>
  </si>
  <si>
    <t>0.330 (Eu)</t>
  </si>
  <si>
    <t>8 ppm (EPA)</t>
  </si>
  <si>
    <t>0.03 (WHO)</t>
  </si>
  <si>
    <t>Cr(III) = 4.9; Cr(IV) = 8 (CAN)</t>
  </si>
  <si>
    <t>Blood (ug/dl)</t>
  </si>
  <si>
    <t>200 (CAN)</t>
  </si>
  <si>
    <t>PM 10</t>
  </si>
  <si>
    <t>Toluene</t>
  </si>
  <si>
    <t>Xylenes</t>
  </si>
  <si>
    <t>3 g/m3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</si>
</sst>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Verdana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Verdana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9"/>
      <name val="Arial"/>
      <family val="0"/>
    </font>
    <font>
      <sz val="9"/>
      <name val="Verdana"/>
      <family val="0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u val="single"/>
      <sz val="9"/>
      <color indexed="39"/>
      <name val="Verdana"/>
      <family val="2"/>
    </font>
    <font>
      <u val="single"/>
      <sz val="9"/>
      <name val="Arial"/>
      <family val="0"/>
    </font>
    <font>
      <u val="single"/>
      <sz val="9"/>
      <color indexed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horizontal="left"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0" fontId="10" fillId="4" borderId="2" xfId="0" applyNumberFormat="1" applyFont="1" applyFill="1" applyBorder="1" applyAlignment="1">
      <alignment wrapText="1"/>
    </xf>
    <xf numFmtId="0" fontId="10" fillId="5" borderId="2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5" borderId="2" xfId="0" applyNumberFormat="1" applyFont="1" applyFill="1" applyBorder="1" applyAlignment="1">
      <alignment wrapText="1"/>
    </xf>
    <xf numFmtId="0" fontId="7" fillId="4" borderId="2" xfId="0" applyNumberFormat="1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4" borderId="2" xfId="0" applyNumberFormat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5" fillId="5" borderId="2" xfId="0" applyNumberFormat="1" applyFont="1" applyFill="1" applyBorder="1" applyAlignment="1">
      <alignment horizontal="left" vertical="center" wrapText="1"/>
    </xf>
    <xf numFmtId="0" fontId="15" fillId="3" borderId="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2" xfId="0" applyNumberFormat="1" applyFont="1" applyFill="1" applyBorder="1" applyAlignment="1">
      <alignment horizontal="left" vertical="center" wrapText="1"/>
    </xf>
    <xf numFmtId="0" fontId="15" fillId="3" borderId="2" xfId="0" applyNumberFormat="1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0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wrapText="1"/>
    </xf>
    <xf numFmtId="0" fontId="19" fillId="0" borderId="3" xfId="0" applyNumberFormat="1" applyFont="1" applyFill="1" applyBorder="1" applyAlignment="1">
      <alignment horizontal="center" wrapText="1"/>
    </xf>
    <xf numFmtId="0" fontId="7" fillId="5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wrapText="1"/>
    </xf>
    <xf numFmtId="0" fontId="20" fillId="5" borderId="2" xfId="0" applyNumberFormat="1" applyFont="1" applyFill="1" applyBorder="1" applyAlignment="1">
      <alignment horizontal="left" vertical="center" wrapText="1"/>
    </xf>
    <xf numFmtId="0" fontId="21" fillId="0" borderId="2" xfId="20" applyNumberFormat="1" applyFont="1" applyFill="1" applyBorder="1" applyAlignment="1" applyProtection="1">
      <alignment horizontal="left" vertical="center" wrapText="1"/>
      <protection/>
    </xf>
    <xf numFmtId="0" fontId="20" fillId="4" borderId="2" xfId="0" applyNumberFormat="1" applyFont="1" applyFill="1" applyBorder="1" applyAlignment="1">
      <alignment horizontal="left" vertical="center" wrapText="1"/>
    </xf>
    <xf numFmtId="0" fontId="20" fillId="2" borderId="2" xfId="0" applyNumberFormat="1" applyFont="1" applyFill="1" applyBorder="1" applyAlignment="1">
      <alignment horizontal="left" vertical="center" wrapText="1"/>
    </xf>
    <xf numFmtId="0" fontId="22" fillId="0" borderId="2" xfId="20" applyNumberFormat="1" applyFont="1" applyFill="1" applyBorder="1" applyAlignment="1" applyProtection="1">
      <alignment horizontal="left" vertical="center" wrapText="1"/>
      <protection/>
    </xf>
    <xf numFmtId="0" fontId="20" fillId="3" borderId="2" xfId="0" applyNumberFormat="1" applyFont="1" applyFill="1" applyBorder="1" applyAlignment="1">
      <alignment horizontal="left" vertical="center" wrapText="1"/>
    </xf>
    <xf numFmtId="0" fontId="22" fillId="5" borderId="2" xfId="20" applyNumberFormat="1" applyFont="1" applyFill="1" applyBorder="1" applyAlignment="1" applyProtection="1">
      <alignment horizontal="left" vertical="center" wrapText="1"/>
      <protection/>
    </xf>
    <xf numFmtId="0" fontId="20" fillId="0" borderId="2" xfId="0" applyNumberFormat="1" applyFont="1" applyFill="1" applyBorder="1" applyAlignment="1">
      <alignment horizontal="left" vertical="center" wrapText="1"/>
    </xf>
    <xf numFmtId="0" fontId="22" fillId="0" borderId="0" xfId="20" applyFont="1" applyAlignment="1" applyProtection="1">
      <alignment vertical="center"/>
      <protection/>
    </xf>
    <xf numFmtId="49" fontId="20" fillId="3" borderId="2" xfId="0" applyNumberFormat="1" applyFont="1" applyFill="1" applyBorder="1" applyAlignment="1">
      <alignment horizontal="left" vertical="center" wrapText="1"/>
    </xf>
    <xf numFmtId="0" fontId="22" fillId="3" borderId="2" xfId="20" applyNumberFormat="1" applyFont="1" applyFill="1" applyBorder="1" applyAlignment="1" applyProtection="1">
      <alignment horizontal="left" vertical="center" wrapText="1"/>
      <protection/>
    </xf>
    <xf numFmtId="49" fontId="22" fillId="3" borderId="2" xfId="20" applyNumberFormat="1" applyFont="1" applyFill="1" applyBorder="1" applyAlignment="1" applyProtection="1">
      <alignment horizontal="left" vertical="center" wrapText="1"/>
      <protection/>
    </xf>
    <xf numFmtId="0" fontId="22" fillId="4" borderId="2" xfId="20" applyNumberFormat="1" applyFont="1" applyFill="1" applyBorder="1" applyAlignment="1" applyProtection="1">
      <alignment horizontal="left" vertical="center" wrapText="1"/>
      <protection/>
    </xf>
    <xf numFmtId="49" fontId="22" fillId="3" borderId="2" xfId="20" applyNumberFormat="1" applyFont="1" applyFill="1" applyBorder="1" applyAlignment="1" applyProtection="1">
      <alignment horizontal="center" vertical="center" wrapText="1"/>
      <protection/>
    </xf>
    <xf numFmtId="0" fontId="22" fillId="3" borderId="2" xfId="20" applyNumberFormat="1" applyFont="1" applyFill="1" applyBorder="1" applyAlignment="1" applyProtection="1">
      <alignment horizontal="center" vertical="center" wrapText="1"/>
      <protection/>
    </xf>
    <xf numFmtId="0" fontId="23" fillId="5" borderId="2" xfId="20" applyNumberFormat="1" applyFont="1" applyFill="1" applyBorder="1" applyAlignment="1" applyProtection="1">
      <alignment horizontal="left" vertical="center" wrapText="1"/>
      <protection/>
    </xf>
    <xf numFmtId="0" fontId="24" fillId="0" borderId="2" xfId="0" applyNumberFormat="1" applyFont="1" applyFill="1" applyBorder="1" applyAlignment="1">
      <alignment horizontal="left" vertical="center" wrapText="1"/>
    </xf>
    <xf numFmtId="0" fontId="15" fillId="3" borderId="2" xfId="20" applyNumberFormat="1" applyFont="1" applyFill="1" applyBorder="1" applyAlignment="1" applyProtection="1">
      <alignment horizontal="left" vertical="center" wrapText="1"/>
      <protection/>
    </xf>
    <xf numFmtId="49" fontId="15" fillId="3" borderId="2" xfId="20" applyNumberFormat="1" applyFont="1" applyFill="1" applyBorder="1" applyAlignment="1" applyProtection="1">
      <alignment horizontal="left" vertical="center" wrapText="1"/>
      <protection/>
    </xf>
    <xf numFmtId="0" fontId="22" fillId="2" borderId="2" xfId="2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 vertical="center"/>
    </xf>
    <xf numFmtId="0" fontId="8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99CC"/>
      <rgbColor rgb="00CCFFCC"/>
      <rgbColor rgb="00CCFFFF"/>
      <rgbColor rgb="00FFCC99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o.int/water_sanitation_health/dwq/chemicals/malathionsum.pdf" TargetMode="External" /><Relationship Id="rId2" Type="http://schemas.openxmlformats.org/officeDocument/2006/relationships/hyperlink" Target="http://www.cdpr.ca.gov/docs/risk/rcd/mala_ab2161.pdf" TargetMode="External" /><Relationship Id="rId3" Type="http://schemas.openxmlformats.org/officeDocument/2006/relationships/hyperlink" Target="http://www.epa.gov/oppsrrd1/reregistration/REDs/fenitrothion_red.pdf" TargetMode="External" /><Relationship Id="rId4" Type="http://schemas.openxmlformats.org/officeDocument/2006/relationships/hyperlink" Target="http://www.epa.gov/oppsrrd1/reregistration/REDs/fenitrothion_red.pdf" TargetMode="External" /><Relationship Id="rId5" Type="http://schemas.openxmlformats.org/officeDocument/2006/relationships/hyperlink" Target="http://www.epa.gov/oppsrrd1/reregistration/REDs/fenitrothion_red.pdf" TargetMode="External" /><Relationship Id="rId6" Type="http://schemas.openxmlformats.org/officeDocument/2006/relationships/hyperlink" Target="http://www.epa.gov/oppsrrd1/reregistration/REDs/fenitrothion_red.pdf" TargetMode="External" /><Relationship Id="rId7" Type="http://schemas.openxmlformats.org/officeDocument/2006/relationships/hyperlink" Target="http://www.cdpr.ca.gov/docs/risk/rcd/mala_ab2161.pdf" TargetMode="External" /><Relationship Id="rId8" Type="http://schemas.openxmlformats.org/officeDocument/2006/relationships/hyperlink" Target="http://www.cdpr.ca.gov/docs/risk/rcd/mala_ab2161.pdf" TargetMode="External" /><Relationship Id="rId9" Type="http://schemas.openxmlformats.org/officeDocument/2006/relationships/hyperlink" Target="http://www.cdpr.ca.gov/docs/risk/rcd/mala_ab2161.pdf" TargetMode="External" /><Relationship Id="rId10" Type="http://schemas.openxmlformats.org/officeDocument/2006/relationships/hyperlink" Target="http://www.who.int/water_sanitation_health/dwq/chemicals/heptachlorsum.pdf" TargetMode="External" /><Relationship Id="rId11" Type="http://schemas.openxmlformats.org/officeDocument/2006/relationships/hyperlink" Target="&#25402;&#29029;&#11623;&#25458;&#25969;&#25390;&#28003;&#11877;&#24931;&#25658;&#30575;&#27758;&#24943;&#14948;&#28261;&#12602;&#13105;&#14848;&#25955;&#26481;&#29229;&#29027;&#11877;&#25443;&#25965;&#25390;&#14945;&#28516;&#28279;&#28524;&#25697;&#25914;&#14958;&#12593;3" TargetMode="External" /><Relationship Id="rId12" Type="http://schemas.openxmlformats.org/officeDocument/2006/relationships/hyperlink" Target="http://www.environment-agency.gov.uk/static/documents/Research/SCHO0309BPQG-e-e.pdf" TargetMode="External" /><Relationship Id="rId13" Type="http://schemas.openxmlformats.org/officeDocument/2006/relationships/hyperlink" Target="http://www.environment-agency.gov.uk/static/documents/Research/SCHO0309BPQG-e-e.pdf" TargetMode="External" /><Relationship Id="rId14" Type="http://schemas.openxmlformats.org/officeDocument/2006/relationships/hyperlink" Target="http://www.environment-agency.gov.uk/static/documents/Research/SCHO0309BPQG-e-e.pdf" TargetMode="External" /><Relationship Id="rId15" Type="http://schemas.openxmlformats.org/officeDocument/2006/relationships/hyperlink" Target="http://www.cdc.gov/exposurereport/data_tables/Mercury_ChemicalInformation.html" TargetMode="External" /><Relationship Id="rId16" Type="http://schemas.openxmlformats.org/officeDocument/2006/relationships/hyperlink" Target="http://www.cdc.gov/exposurereport/data_tables/Mercury_ChemicalInformation.html" TargetMode="External" /><Relationship Id="rId17" Type="http://schemas.openxmlformats.org/officeDocument/2006/relationships/hyperlink" Target="http://ceqg-rcqe.ccme.ca/download/en/145/" TargetMode="External" /><Relationship Id="rId18" Type="http://schemas.openxmlformats.org/officeDocument/2006/relationships/hyperlink" Target="http://www.ncbi.nlm.nih.gov/pubmed/18491156" TargetMode="External" /><Relationship Id="rId19" Type="http://schemas.openxmlformats.org/officeDocument/2006/relationships/hyperlink" Target="http://www.environment-agency.gov.uk/static/documents/Research/SCHO0309BPQI-e-e.pdf" TargetMode="External" /><Relationship Id="rId20" Type="http://schemas.openxmlformats.org/officeDocument/2006/relationships/hyperlink" Target="http://www.environment-agency.gov.uk/static/documents/Research/SCHO0309BPQI-e-e.pdf" TargetMode="External" /><Relationship Id="rId21" Type="http://schemas.openxmlformats.org/officeDocument/2006/relationships/hyperlink" Target="http://www.environment-agency.gov.uk/static/documents/Research/SCHO0309BPQI-e-e.pdf" TargetMode="External" /><Relationship Id="rId22" Type="http://schemas.openxmlformats.org/officeDocument/2006/relationships/hyperlink" Target="http://helid.digicollection.org/en/d/Js13481e/4.1.9.html#Js13481e.4.1.9" TargetMode="External" /><Relationship Id="rId23" Type="http://schemas.openxmlformats.org/officeDocument/2006/relationships/hyperlink" Target="http://www.who.int/water_sanitation_health/dwq/chemicals/en/polyaromahydrocarbons.pdf" TargetMode="External" /><Relationship Id="rId24" Type="http://schemas.openxmlformats.org/officeDocument/2006/relationships/hyperlink" Target="http://www.who.int/water_sanitation_health/dwq/chemicals/en/polyaromahydrocarbons.pdf" TargetMode="External" /><Relationship Id="rId25" Type="http://schemas.openxmlformats.org/officeDocument/2006/relationships/hyperlink" Target="http://www.lenntech.com/who-eu-water-standards.htm" TargetMode="External" /><Relationship Id="rId26" Type="http://schemas.openxmlformats.org/officeDocument/2006/relationships/hyperlink" Target="http://www.lenntech.com/who-eu-water-standards.htm" TargetMode="External" /><Relationship Id="rId27" Type="http://schemas.openxmlformats.org/officeDocument/2006/relationships/hyperlink" Target="http://www.lenntech.com/who-eu-water-standards.htm" TargetMode="External" /><Relationship Id="rId28" Type="http://schemas.openxmlformats.org/officeDocument/2006/relationships/hyperlink" Target="http://www.lenntech.com/who-eu-water-standards.htm" TargetMode="External" /><Relationship Id="rId29" Type="http://schemas.openxmlformats.org/officeDocument/2006/relationships/hyperlink" Target="http://www.lenntech.com/who-eu-water-standards.htm" TargetMode="External" /><Relationship Id="rId30" Type="http://schemas.openxmlformats.org/officeDocument/2006/relationships/hyperlink" Target="http://www.osha.gov/SLTC/coaltarpitchvolatiles/index.html" TargetMode="External" /><Relationship Id="rId31" Type="http://schemas.openxmlformats.org/officeDocument/2006/relationships/hyperlink" Target="http://www.ccme.ca/assets/pdf/soqg_se_scd_1438.pdf" TargetMode="External" /><Relationship Id="rId32" Type="http://schemas.openxmlformats.org/officeDocument/2006/relationships/hyperlink" Target="http://www.ccme.ca/assets/pdf/pah_soqg_ssd_1401.pdf" TargetMode="External" /><Relationship Id="rId33" Type="http://schemas.openxmlformats.org/officeDocument/2006/relationships/hyperlink" Target="http://www.ccme.ca/assets/pdf/pah_soqg_ssd_1401.pdf" TargetMode="External" /><Relationship Id="rId34" Type="http://schemas.openxmlformats.org/officeDocument/2006/relationships/hyperlink" Target="http://www.ccme.ca/assets/pdf/pah_soqg_ssd_1401.pdf" TargetMode="External" /><Relationship Id="rId35" Type="http://schemas.openxmlformats.org/officeDocument/2006/relationships/hyperlink" Target="http://www.lenntech.com/who-eu-water-standard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pane ySplit="1460" topLeftCell="BM1" activePane="bottomLeft" state="split"/>
      <selection pane="topLeft" activeCell="A2" sqref="A2:M494"/>
      <selection pane="bottomLeft" activeCell="Q28" sqref="Q28"/>
    </sheetView>
  </sheetViews>
  <sheetFormatPr defaultColWidth="12.57421875" defaultRowHeight="12.75" customHeight="1"/>
  <cols>
    <col min="1" max="1" width="12.421875" style="0" customWidth="1"/>
    <col min="2" max="2" width="8.00390625" style="0" customWidth="1"/>
    <col min="3" max="3" width="9.140625" style="0" customWidth="1"/>
    <col min="4" max="4" width="8.421875" style="0" customWidth="1"/>
    <col min="5" max="5" width="8.28125" style="0" customWidth="1"/>
    <col min="6" max="7" width="9.140625" style="0" customWidth="1"/>
    <col min="8" max="8" width="9.8515625" style="0" customWidth="1"/>
    <col min="9" max="9" width="8.00390625" style="0" customWidth="1"/>
    <col min="10" max="11" width="8.140625" style="0" customWidth="1"/>
    <col min="12" max="12" width="6.140625" style="0" customWidth="1"/>
    <col min="13" max="13" width="8.421875" style="0" customWidth="1"/>
    <col min="14" max="14" width="4.421875" style="0" customWidth="1"/>
    <col min="15" max="16384" width="12.421875" style="0" customWidth="1"/>
  </cols>
  <sheetData>
    <row r="1" spans="1:14" ht="42">
      <c r="A1" s="1"/>
      <c r="B1" s="30" t="s">
        <v>74</v>
      </c>
      <c r="C1" s="31"/>
      <c r="D1" s="31"/>
      <c r="E1" s="32" t="s">
        <v>47</v>
      </c>
      <c r="F1" s="31"/>
      <c r="G1" s="33" t="s">
        <v>41</v>
      </c>
      <c r="H1" s="34"/>
      <c r="I1" s="34"/>
      <c r="J1" s="35" t="s">
        <v>68</v>
      </c>
      <c r="K1" s="36"/>
      <c r="L1" s="36"/>
      <c r="M1" s="2" t="s">
        <v>39</v>
      </c>
      <c r="N1" s="14"/>
    </row>
    <row r="2" spans="1:14" ht="33">
      <c r="A2" s="38"/>
      <c r="B2" s="39" t="s">
        <v>64</v>
      </c>
      <c r="C2" s="39" t="s">
        <v>57</v>
      </c>
      <c r="D2" s="39" t="s">
        <v>10</v>
      </c>
      <c r="E2" s="40" t="s">
        <v>0</v>
      </c>
      <c r="F2" s="40" t="s">
        <v>33</v>
      </c>
      <c r="G2" s="41" t="s">
        <v>3</v>
      </c>
      <c r="H2" s="41" t="s">
        <v>6</v>
      </c>
      <c r="I2" s="41" t="s">
        <v>71</v>
      </c>
      <c r="J2" s="11" t="s">
        <v>70</v>
      </c>
      <c r="K2" s="11" t="s">
        <v>101</v>
      </c>
      <c r="L2" s="11" t="s">
        <v>15</v>
      </c>
      <c r="M2" s="42" t="s">
        <v>54</v>
      </c>
      <c r="N2" s="14"/>
    </row>
    <row r="3" spans="1:13" ht="36">
      <c r="A3" s="3" t="s">
        <v>62</v>
      </c>
      <c r="B3" s="44" t="str">
        <f>HYPERLINK("http://www.who.int/water_sanitation_health/dwq/GDWAN4rev1and2.pdf","10 (WHO)")</f>
        <v>10 (WHO)</v>
      </c>
      <c r="C3" s="44" t="str">
        <f>HYPERLINK("http://www.eprf.ca/ebi/contaminants/arsenic.html","50 (CAN)")</f>
        <v>50 (CAN)</v>
      </c>
      <c r="D3" s="44" t="str">
        <f>HYPERLINK("http://www.eprf.ca/ebi/contaminants/arsenic.html","100(CAN)")</f>
        <v>100(CAN)</v>
      </c>
      <c r="E3" s="4" t="s">
        <v>37</v>
      </c>
      <c r="F3" s="45" t="str">
        <f>HYPERLINK("http://www.atsdr.cdc.gov/csem/arsenic/standards_regulations.htmll","10 (OSHA)")</f>
        <v>10 (OSHA)</v>
      </c>
      <c r="G3" s="23" t="str">
        <f>HYPERLINK("http://www.ccme.ca/assets/pdf/rev_soil_summary_tbl_7.0_e.pdf","12 (CAN)")</f>
        <v>12 (CAN)</v>
      </c>
      <c r="H3" s="23" t="str">
        <f>HYPERLINK("http://www.ccme.ca/assets/pdf/rev_soil_summary_tbl_7.0_e.pdf","12 (CAN)")</f>
        <v>12 (CAN)</v>
      </c>
      <c r="I3" s="23" t="str">
        <f>HYPERLINK("http://www.ccme.ca/assets/pdf/rev_soil_summary_tbl_7.0_e.pdf","12 (CAN)")</f>
        <v>12 (CAN)</v>
      </c>
      <c r="J3" s="46" t="str">
        <f>HYPERLINK("http://acdrupal.evergreen.edu/envirohealth/system/files/Arsenic+jes200832a.pdf","35 ug/l")</f>
        <v>35 ug/l</v>
      </c>
      <c r="K3" s="6"/>
      <c r="L3" s="7"/>
      <c r="M3" s="47" t="str">
        <f>HYPERLINK("http://www.atsdr.cdc.gov/csem/arsenic/standards_regulations.html","eggs  = 0.5 ppm (FDA)")</f>
        <v>eggs  = 0.5 ppm (FDA)</v>
      </c>
    </row>
    <row r="4" spans="1:13" ht="36">
      <c r="A4" s="3" t="s">
        <v>9</v>
      </c>
      <c r="B4" s="44" t="str">
        <f>HYPERLINK("http://www.who.int/water_sanitation_health/dwq/GDWAN4rev1and2.pdf","3 (WHO)")</f>
        <v>3 (WHO)</v>
      </c>
      <c r="C4" s="44" t="str">
        <f>HYPERLINK("http://www.eprf.ca/ebi/contaminants/cadmium.html","0.2 (CAN)")</f>
        <v>0.2 (CAN)</v>
      </c>
      <c r="D4" s="44" t="str">
        <f>HYPERLINK("http://www.eprf.ca/ebi/contaminants/cadmium.html","10 (CAN)")</f>
        <v>10 (CAN)</v>
      </c>
      <c r="E4" s="4" t="s">
        <v>23</v>
      </c>
      <c r="F4" s="48" t="str">
        <f>HYPERLINK("http://www.osha.gov/SLTC/pel/index.html","5 (OSHA)")</f>
        <v>5 (OSHA)</v>
      </c>
      <c r="G4" s="49" t="str">
        <f>HYPERLINK("ceqg-rcqe.ccme.ca/download/en/261/","14 (CAN)")</f>
        <v>14 (CAN)</v>
      </c>
      <c r="H4" s="49" t="str">
        <f>HYPERLINK("ceqg-rcqe.ccme.ca/download/en/261/","1.4 (CAN)")</f>
        <v>1.4 (CAN)</v>
      </c>
      <c r="I4" s="49" t="str">
        <f>HYPERLINK("ceqg-rcqe.ccme.ca/download/en/261/","192 (CAN)")</f>
        <v>192 (CAN)</v>
      </c>
      <c r="J4" s="46" t="str">
        <f>HYPERLINK("http://www.canoshweb.org/odp/html/cadmium.htm","5 ug/g (ACGIH)")</f>
        <v>5 ug/g (ACGIH)</v>
      </c>
      <c r="K4" s="46" t="str">
        <f>HYPERLINK("http://www.canoshweb.org/odp/html/cadmium.htm","5 ug/L (ACGIH)")</f>
        <v>5 ug/L (ACGIH)</v>
      </c>
      <c r="L4" s="7"/>
      <c r="M4" s="47" t="str">
        <f>HYPERLINK("http://www.ncbi.nlm.nih.gov/pubmed/18289635","rice = 0.2 ppm (CHN)")</f>
        <v>rice = 0.2 ppm (CHN)</v>
      </c>
    </row>
    <row r="5" spans="1:13" ht="33">
      <c r="A5" s="3" t="s">
        <v>11</v>
      </c>
      <c r="B5" s="44" t="str">
        <f>HYPERLINK("http://www.who.int/water_sanitation_health/dwq/GDWAN4rev1and2.pdf","50 (WHO) ")</f>
        <v>50 (WHO) </v>
      </c>
      <c r="C5" s="8"/>
      <c r="D5" s="50" t="s">
        <v>100</v>
      </c>
      <c r="E5" s="4" t="s">
        <v>45</v>
      </c>
      <c r="F5" s="48" t="str">
        <f>HYPERLINK("http://www.atsdr.cdc.gov/csem/chromium/cr_standards-regulations.html","1 (NIOSH)")</f>
        <v>1 (NIOSH)</v>
      </c>
      <c r="G5" s="49" t="str">
        <f>HYPERLINK("ceqg-rcqe.ccme.ca/download/en/262/","64 (CAN)")</f>
        <v>64 (CAN)</v>
      </c>
      <c r="H5" s="49" t="str">
        <f>HYPERLINK("ceqg-rcqe.ccme.ca/download/en/262/","64 (CAN)")</f>
        <v>64 (CAN)</v>
      </c>
      <c r="I5" s="49" t="str">
        <f>HYPERLINK("ceqg-rcqe.ccme.ca/download/en/262/","2300 (CAN)")</f>
        <v>2300 (CAN)</v>
      </c>
      <c r="J5" s="6" t="s">
        <v>14</v>
      </c>
      <c r="K5" s="6"/>
      <c r="L5" s="7"/>
      <c r="M5" s="9" t="s">
        <v>24</v>
      </c>
    </row>
    <row r="6" spans="1:13" ht="36">
      <c r="A6" s="3" t="s">
        <v>2</v>
      </c>
      <c r="B6" s="44" t="str">
        <f>HYPERLINK("http://www.who.int/water_sanitation_health/dwq/GDWAN4rev1and2.pdf","10 (WHO)")</f>
        <v>10 (WHO)</v>
      </c>
      <c r="C6" s="10"/>
      <c r="D6" s="8" t="s">
        <v>102</v>
      </c>
      <c r="E6" s="51" t="str">
        <f>HYPERLINK("http://www.atsdr.cdc.gov/csem/lead/pb_standards2.html","0.15 (3m avg) (EPA)")</f>
        <v>0.15 (3m avg) (EPA)</v>
      </c>
      <c r="F6" s="52" t="str">
        <f>HYPERLINK("http://www.atsdr.cdc.gov/csem/lead/pb_standards2.html","50 (ACGIH) ")</f>
        <v>50 (ACGIH) </v>
      </c>
      <c r="G6" s="53" t="str">
        <f>HYPERLINK("http://www.atsdr.cdc.gov/csem/lead/pb_standards2.html","400 (EPA)")</f>
        <v>400 (EPA)</v>
      </c>
      <c r="H6" s="54" t="str">
        <f>HYPERLINK("http://www.atsdr.cdc.gov/csem/lead/pb_standards2.html#soil","1200 (EPA)")</f>
        <v>1200 (EPA)</v>
      </c>
      <c r="I6" s="53" t="str">
        <f>HYPERLINK("http://www.atsdr.cdc.gov/csem/lead/pb_standards2.html#soil","1200 (EPA)")</f>
        <v>1200 (EPA)</v>
      </c>
      <c r="J6" s="11"/>
      <c r="K6" s="46" t="str">
        <f>HYPERLINK("http://www.cdc.gov/nceh/lead/data/definitions.htm","10 (CDC)")</f>
        <v>10 (CDC)</v>
      </c>
      <c r="L6" s="7"/>
      <c r="M6" s="47" t="str">
        <f>HYPERLINK("http://www.ncbi.nlm.nih.gov/pubmed/18289635","rice = 0.2 ppm (CHN)")</f>
        <v>rice = 0.2 ppm (CHN)</v>
      </c>
    </row>
    <row r="7" spans="1:13" ht="66">
      <c r="A7" s="3" t="s">
        <v>19</v>
      </c>
      <c r="B7" s="50" t="s">
        <v>86</v>
      </c>
      <c r="C7" s="50" t="str">
        <f>HYPERLINK("http://water.epa.gov/drink/contaminants/upload/mcl-2.pdf","2 (USEPA)")</f>
        <v>2 (USEPA)</v>
      </c>
      <c r="D7" s="50" t="str">
        <f>HYPERLINK("http://water.epa.gov/drink/contaminants/upload/mcl-2.pdf","2 (USEPA)")</f>
        <v>2 (USEPA)</v>
      </c>
      <c r="E7" s="48" t="str">
        <f>HYPERLINK("http://www.euro.who.int/__data/assets/pdf_file/0005/74732/E71922.pdf","1 (WHO)")</f>
        <v>1 (WHO)</v>
      </c>
      <c r="F7" s="48" t="str">
        <f>HYPERLINK("http://www.cdc.gov/niosh/npg/npgd0383.html","50 (ATSDR-indoor)")</f>
        <v>50 (ATSDR-indoor)</v>
      </c>
      <c r="G7" s="55" t="s">
        <v>25</v>
      </c>
      <c r="H7" s="55" t="s">
        <v>32</v>
      </c>
      <c r="I7" s="55" t="s">
        <v>92</v>
      </c>
      <c r="J7" s="56" t="s">
        <v>95</v>
      </c>
      <c r="K7" s="56" t="s">
        <v>94</v>
      </c>
      <c r="L7" s="15" t="s">
        <v>7</v>
      </c>
      <c r="M7" s="47" t="str">
        <f>HYPERLINK("http://water.epa.gov/scitech/swguidance/waterquality/standards/criteria/aqlife/pollutants/methylmercury/factsheet.cfm","fish = 0.3 mg/kg (EPA)")</f>
        <v>fish = 0.3 mg/kg (EPA)</v>
      </c>
    </row>
    <row r="8" spans="1:14" ht="48">
      <c r="A8" s="3" t="s">
        <v>63</v>
      </c>
      <c r="B8" s="44" t="str">
        <f>HYPERLINK("http://www.atsdr.cdc.gov/csem/asbestos/standards2.html","7 MFL (million fibers/L) (EPA)")</f>
        <v>7 MFL (million fibers/L) (EPA)</v>
      </c>
      <c r="C8" s="8"/>
      <c r="D8" s="8"/>
      <c r="E8" s="4" t="s">
        <v>72</v>
      </c>
      <c r="F8" s="48" t="str">
        <f>HYPERLINK("http://www.osha.gov/SLTC/pel/index.html","0.1 fibers/cc (OSHA)")</f>
        <v>0.1 fibers/cc (OSHA)</v>
      </c>
      <c r="G8" s="16" t="s">
        <v>26</v>
      </c>
      <c r="H8" s="16" t="s">
        <v>26</v>
      </c>
      <c r="I8" s="17" t="s">
        <v>26</v>
      </c>
      <c r="J8" s="18" t="s">
        <v>26</v>
      </c>
      <c r="K8" s="18" t="s">
        <v>26</v>
      </c>
      <c r="L8" s="18" t="s">
        <v>26</v>
      </c>
      <c r="M8" s="19" t="s">
        <v>26</v>
      </c>
      <c r="N8" s="14"/>
    </row>
    <row r="9" spans="1:14" ht="43.5">
      <c r="A9" s="3" t="s">
        <v>34</v>
      </c>
      <c r="B9" s="50" t="s">
        <v>85</v>
      </c>
      <c r="C9" s="50" t="s">
        <v>27</v>
      </c>
      <c r="D9" s="8" t="s">
        <v>28</v>
      </c>
      <c r="E9" s="48" t="s">
        <v>96</v>
      </c>
      <c r="F9" s="48" t="str">
        <f>HYPERLINK("http://www.osha.gov/SLTC/pel/index.html","0.1 ppm (OHSA)")</f>
        <v>0.1 ppm (OHSA)</v>
      </c>
      <c r="G9" s="54" t="s">
        <v>97</v>
      </c>
      <c r="H9" s="54" t="s">
        <v>90</v>
      </c>
      <c r="I9" s="54" t="s">
        <v>89</v>
      </c>
      <c r="J9" s="18" t="s">
        <v>29</v>
      </c>
      <c r="K9" s="18" t="s">
        <v>29</v>
      </c>
      <c r="L9" s="18" t="s">
        <v>29</v>
      </c>
      <c r="M9" s="20" t="s">
        <v>29</v>
      </c>
      <c r="N9" s="14"/>
    </row>
    <row r="10" spans="1:14" ht="66">
      <c r="A10" s="3" t="s">
        <v>35</v>
      </c>
      <c r="B10" s="50" t="s">
        <v>84</v>
      </c>
      <c r="C10" s="50" t="s">
        <v>83</v>
      </c>
      <c r="D10" s="50" t="s">
        <v>83</v>
      </c>
      <c r="E10" s="48" t="s">
        <v>91</v>
      </c>
      <c r="F10" s="48" t="s">
        <v>87</v>
      </c>
      <c r="G10" s="57" t="s">
        <v>88</v>
      </c>
      <c r="H10" s="57" t="s">
        <v>49</v>
      </c>
      <c r="I10" s="58" t="s">
        <v>50</v>
      </c>
      <c r="J10" s="18" t="s">
        <v>29</v>
      </c>
      <c r="K10" s="18" t="s">
        <v>29</v>
      </c>
      <c r="L10" s="18" t="s">
        <v>29</v>
      </c>
      <c r="M10" s="20" t="s">
        <v>29</v>
      </c>
      <c r="N10" s="14"/>
    </row>
    <row r="11" spans="1:14" ht="21.75">
      <c r="A11" s="3" t="s">
        <v>75</v>
      </c>
      <c r="B11" s="8" t="s">
        <v>60</v>
      </c>
      <c r="C11" s="8"/>
      <c r="D11" s="8"/>
      <c r="E11" s="4">
        <v>72</v>
      </c>
      <c r="F11" s="4"/>
      <c r="G11" s="12" t="s">
        <v>60</v>
      </c>
      <c r="H11" s="12"/>
      <c r="I11" s="5"/>
      <c r="J11" s="6"/>
      <c r="K11" s="6"/>
      <c r="L11" s="7"/>
      <c r="M11" s="9"/>
      <c r="N11" s="14"/>
    </row>
    <row r="12" spans="1:14" ht="15">
      <c r="A12" s="3" t="s">
        <v>48</v>
      </c>
      <c r="B12" s="59" t="s">
        <v>51</v>
      </c>
      <c r="C12" s="8"/>
      <c r="D12" s="8"/>
      <c r="E12" s="4">
        <v>125</v>
      </c>
      <c r="F12" s="4"/>
      <c r="G12" s="23" t="str">
        <f>HYPERLINK("http://www.ccme.ca/assets/pdf/rev_soil_summary_tbl_7.0_e.pdf","0.9 (CAN)")</f>
        <v>0.9 (CAN)</v>
      </c>
      <c r="H12" s="23" t="str">
        <f>HYPERLINK("http://www.ccme.ca/assets/pdf/rev_soil_summary_tbl_7.0_e.pdf","0.9 (CAN)")</f>
        <v>0.9 (CAN)</v>
      </c>
      <c r="I12" s="23" t="str">
        <f>HYPERLINK("http://www.ccme.ca/assets/pdf/rev_soil_summary_tbl_7.0_e.pdf","8 (CAN)")</f>
        <v>8 (CAN)</v>
      </c>
      <c r="J12" s="6"/>
      <c r="K12" s="6"/>
      <c r="L12" s="7"/>
      <c r="M12" s="9"/>
      <c r="N12" s="14"/>
    </row>
    <row r="13" spans="1:15" ht="48">
      <c r="A13" s="3" t="s">
        <v>42</v>
      </c>
      <c r="B13" s="44" t="str">
        <f>HYPERLINK("http://www.atsdr.cdc.gov/toxfaqs/tf.asp?id=363&amp;tid=63","0.00003 (EPA)")</f>
        <v>0.00003 (EPA)</v>
      </c>
      <c r="C13" s="8"/>
      <c r="D13" s="8"/>
      <c r="E13" s="4"/>
      <c r="F13" s="4"/>
      <c r="G13" s="12"/>
      <c r="H13" s="12"/>
      <c r="I13" s="5"/>
      <c r="J13" s="6"/>
      <c r="K13" s="6"/>
      <c r="L13" s="7"/>
      <c r="M13" s="47" t="str">
        <f>HYPERLINK("http://www.atsdr.cdc.gov/toxfaqs/tf.asp?id=363&amp;tid=63","fish/shell = 0.05 ppm (EPA)")</f>
        <v>fish/shell = 0.05 ppm (EPA)</v>
      </c>
      <c r="N13" s="14"/>
      <c r="O13" s="24"/>
    </row>
    <row r="14" spans="1:14" ht="24">
      <c r="A14" s="37" t="s">
        <v>21</v>
      </c>
      <c r="B14" s="44" t="str">
        <f>HYPERLINK("http://www.who.int/water_sanitation_health/dwq/GDWAN4rev1and2.pdf","300 (WHO)")</f>
        <v>300 (WHO)</v>
      </c>
      <c r="C14" s="8"/>
      <c r="D14" s="22" t="str">
        <f>HYPERLINK("http://www.atsdr.cdc.gov/phs/phs.asp?id=381&amp;tid=66#bookmark09","530 (EPA)")</f>
        <v>530 (EPA)</v>
      </c>
      <c r="E14" s="4"/>
      <c r="F14" s="25" t="str">
        <f>HYPERLINK("http://www.atsdr.cdc.gov/phs/phs.asp?id=381&amp;tid=66#bookmark09","100 ppm (OSHA)")</f>
        <v>100 ppm (OSHA)</v>
      </c>
      <c r="G14" s="54" t="s">
        <v>88</v>
      </c>
      <c r="H14" s="23" t="str">
        <f>HYPERLINK("ceqg-rcqe.ccme.ca/download/en/267/","0.02 (CAN)")</f>
        <v>0.02 (CAN)</v>
      </c>
      <c r="I14" s="23" t="str">
        <f>HYPERLINK("ceqg-rcqe.ccme.ca/download/en/267/","0.02 (CAN)")</f>
        <v>0.02 (CAN)</v>
      </c>
      <c r="J14" s="6"/>
      <c r="K14" s="6"/>
      <c r="L14" s="7"/>
      <c r="M14" s="9"/>
      <c r="N14" s="14"/>
    </row>
    <row r="15" spans="1:14" ht="33">
      <c r="A15" s="3" t="s">
        <v>55</v>
      </c>
      <c r="B15" s="44" t="str">
        <f>HYPERLINK("http://www.who.int/water_sanitation_health/dwq/GDWAN4rev1and2.pdf","1500 (WHO)")</f>
        <v>1500 (WHO)</v>
      </c>
      <c r="C15" s="8"/>
      <c r="D15" s="8"/>
      <c r="E15" s="4" t="s">
        <v>106</v>
      </c>
      <c r="F15" s="25" t="str">
        <f>HYPERLINK("http://www.osha.gov/SLTC/healthguidelines/hydrogenfluoride/recognition.html","3 ppm or 0.2 mg/m3 (OSHA)")</f>
        <v>3 ppm or 0.2 mg/m3 (OSHA)</v>
      </c>
      <c r="G15" s="12" t="s">
        <v>1</v>
      </c>
      <c r="H15" s="12"/>
      <c r="I15" s="5">
        <v>10000</v>
      </c>
      <c r="J15" s="6"/>
      <c r="K15" s="6"/>
      <c r="L15" s="7"/>
      <c r="M15" s="9"/>
      <c r="N15" s="14"/>
    </row>
    <row r="16" spans="1:14" ht="84">
      <c r="A16" s="3" t="s">
        <v>59</v>
      </c>
      <c r="B16" s="21" t="s">
        <v>30</v>
      </c>
      <c r="C16" s="21" t="s">
        <v>30</v>
      </c>
      <c r="D16" s="21" t="s">
        <v>30</v>
      </c>
      <c r="E16" s="51" t="str">
        <f>HYPERLINK("http://whqlibdoc.who.int/hq/2006/WHO_SDE_PHE_OEH_06.02_eng.pdf","25 (for 24hr avg) / 10 (for annual avg) (WHO)")</f>
        <v>25 (for 24hr avg) / 10 (for annual avg) (WHO)</v>
      </c>
      <c r="F16" s="4"/>
      <c r="G16" s="16" t="s">
        <v>30</v>
      </c>
      <c r="H16" s="16" t="s">
        <v>30</v>
      </c>
      <c r="I16" s="17" t="s">
        <v>30</v>
      </c>
      <c r="J16" s="18" t="s">
        <v>30</v>
      </c>
      <c r="K16" s="18" t="s">
        <v>30</v>
      </c>
      <c r="L16" s="18" t="s">
        <v>30</v>
      </c>
      <c r="M16" s="20" t="s">
        <v>30</v>
      </c>
      <c r="N16" s="14"/>
    </row>
    <row r="17" spans="1:16" ht="72">
      <c r="A17" s="3" t="s">
        <v>103</v>
      </c>
      <c r="B17" s="21" t="s">
        <v>30</v>
      </c>
      <c r="C17" s="21" t="s">
        <v>30</v>
      </c>
      <c r="D17" s="21" t="s">
        <v>30</v>
      </c>
      <c r="E17" s="51" t="str">
        <f>HYPERLINK("http://whqlibdoc.who.int/hq/2006/WHO_SDE_PHE_OEH_06.02_eng.pdf","50 (for 24 hr avg) / 20 (annual avg) (WHO) ")</f>
        <v>50 (for 24 hr avg) / 20 (annual avg) (WHO) </v>
      </c>
      <c r="F17" s="4"/>
      <c r="G17" s="16" t="s">
        <v>30</v>
      </c>
      <c r="H17" s="16" t="s">
        <v>30</v>
      </c>
      <c r="I17" s="17" t="s">
        <v>30</v>
      </c>
      <c r="J17" s="18" t="s">
        <v>30</v>
      </c>
      <c r="K17" s="18" t="s">
        <v>30</v>
      </c>
      <c r="L17" s="18" t="s">
        <v>30</v>
      </c>
      <c r="M17" s="20" t="s">
        <v>30</v>
      </c>
      <c r="N17" s="14"/>
      <c r="P17" s="24"/>
    </row>
    <row r="18" spans="1:14" ht="48">
      <c r="A18" s="3" t="s">
        <v>17</v>
      </c>
      <c r="B18" s="44" t="str">
        <f>HYPERLINK("http://www.atsdr.cdc.gov/csem/pcb/standards_regulations.html","0.5 (EPA)")</f>
        <v>0.5 (EPA)</v>
      </c>
      <c r="C18" s="8"/>
      <c r="D18" s="8"/>
      <c r="E18" s="4">
        <v>0.079</v>
      </c>
      <c r="F18" s="51" t="str">
        <f>HYPERLINK("http://www.atsdr.cdc.gov/csem/pcb/standards_regulations.html","500 - 1000 (OSHA)")</f>
        <v>500 - 1000 (OSHA)</v>
      </c>
      <c r="G18" s="23" t="str">
        <f>HYPERLINK("ceqg-rcqe.ccme.ca/download/en/274/","1.3 (CAN)")</f>
        <v>1.3 (CAN)</v>
      </c>
      <c r="H18" s="23" t="str">
        <f>HYPERLINK("ceqg-rcqe.ccme.ca/download/en/274/","0.5 (CAN)")</f>
        <v>0.5 (CAN)</v>
      </c>
      <c r="I18" s="26" t="str">
        <f>HYPERLINK("ceqg-rcqe.ccme.ca/download/en/274/","33 (CAN)")</f>
        <v>33 (CAN)</v>
      </c>
      <c r="J18" s="6"/>
      <c r="K18" s="6"/>
      <c r="L18" s="7"/>
      <c r="M18" s="47" t="str">
        <f>HYPERLINK("http://www.atsdr.cdc.gov/csem/pcb/standards_regulations.html","0.2 to 3 ppm; fish = 2 ppm (FDA)")</f>
        <v>0.2 to 3 ppm; fish = 2 ppm (FDA)</v>
      </c>
      <c r="N18" s="14"/>
    </row>
    <row r="19" spans="1:14" ht="72">
      <c r="A19" s="3" t="s">
        <v>76</v>
      </c>
      <c r="B19" s="8"/>
      <c r="C19" s="8"/>
      <c r="D19" s="8"/>
      <c r="E19" s="51" t="str">
        <f>HYPERLINK("http://whqlibdoc.who.int/hq/2006/WHO_SDE_PHE_OEH_06.02_eng.pdf","20 (for 24 hr avg) / 500 (10-min avg) (WHO) ")</f>
        <v>20 (for 24 hr avg) / 500 (10-min avg) (WHO) </v>
      </c>
      <c r="F19" s="4"/>
      <c r="G19" s="5"/>
      <c r="H19" s="5"/>
      <c r="I19" s="5"/>
      <c r="J19" s="6"/>
      <c r="K19" s="6"/>
      <c r="L19" s="7"/>
      <c r="M19" s="9"/>
      <c r="N19" s="14"/>
    </row>
    <row r="20" spans="1:14" ht="24">
      <c r="A20" s="3" t="s">
        <v>104</v>
      </c>
      <c r="B20" s="44" t="str">
        <f>HYPERLINK("http://www.who.int/water_sanitation_health/dwq/GDWAN4rev1and2.pdf","700 (WHO)")</f>
        <v>700 (WHO)</v>
      </c>
      <c r="C20" s="8"/>
      <c r="D20" s="8"/>
      <c r="E20" s="4">
        <v>900</v>
      </c>
      <c r="F20" s="4"/>
      <c r="G20" s="23" t="str">
        <f>HYPERLINK("http://www.ccme.ca/assets/pdf/rev_soil_summary_tbl_7.0_e.pdf","0.8 (CAN)")</f>
        <v>0.8 (CAN)</v>
      </c>
      <c r="H20" s="23" t="str">
        <f>HYPERLINK("http://www.ccme.ca/assets/pdf/rev_soil_summary_tbl_7.0_e.pdf","0.8 (CAN)")</f>
        <v>0.8 (CAN)</v>
      </c>
      <c r="I20" s="23" t="str">
        <f>HYPERLINK("http://www.ccme.ca/assets/pdf/rev_soil_summary_tbl_7.0_e.pdf","0.8 (CAN)")</f>
        <v>0.8 (CAN)</v>
      </c>
      <c r="J20" s="6"/>
      <c r="K20" s="6"/>
      <c r="L20" s="7"/>
      <c r="M20" s="9"/>
      <c r="N20" s="14"/>
    </row>
    <row r="21" spans="1:14" ht="21.75">
      <c r="A21" s="43" t="s">
        <v>61</v>
      </c>
      <c r="B21" s="50" t="s">
        <v>83</v>
      </c>
      <c r="C21" s="8"/>
      <c r="D21" s="8"/>
      <c r="E21" s="4">
        <v>648</v>
      </c>
      <c r="F21" s="4"/>
      <c r="G21" s="23" t="str">
        <f>HYPERLINK("http://www.ccme.ca/assets/pdf/rev_soil_summary_tbl_7.0_e.pdf","0.01 (CAN)")</f>
        <v>0.01 (CAN)</v>
      </c>
      <c r="H21" s="23" t="str">
        <f>HYPERLINK("http://www.ccme.ca/assets/pdf/rev_soil_summary_tbl_7.0_e.pdf","0.01 (CAN)")</f>
        <v>0.01 (CAN)</v>
      </c>
      <c r="I21" s="23" t="str">
        <f>HYPERLINK("http://www.ccme.ca/assets/pdf/rev_soil_summary_tbl_7.0_e.pdf","0.01 (CAN)")</f>
        <v>0.01 (CAN)</v>
      </c>
      <c r="J21" s="6"/>
      <c r="K21" s="6"/>
      <c r="L21" s="7"/>
      <c r="M21" s="9"/>
      <c r="N21" s="14"/>
    </row>
    <row r="22" spans="1:16" ht="45">
      <c r="A22" s="3" t="s">
        <v>22</v>
      </c>
      <c r="B22" s="8"/>
      <c r="C22" s="8"/>
      <c r="D22" s="8"/>
      <c r="E22" s="4">
        <v>120</v>
      </c>
      <c r="F22" s="4"/>
      <c r="G22" s="5"/>
      <c r="H22" s="5"/>
      <c r="I22" s="5"/>
      <c r="J22" s="6"/>
      <c r="K22" s="6"/>
      <c r="L22" s="7"/>
      <c r="M22" s="9"/>
      <c r="N22" s="14"/>
      <c r="P22" s="24"/>
    </row>
    <row r="23" spans="1:14" ht="43.5">
      <c r="A23" s="3" t="s">
        <v>52</v>
      </c>
      <c r="B23" s="44" t="str">
        <f>HYPERLINK("http://www.who.int/water_sanitation_health/dwq/GDWAN4rev1and2.pdf","15 (WHO)")</f>
        <v>15 (WHO)</v>
      </c>
      <c r="C23" s="8"/>
      <c r="D23" s="8"/>
      <c r="E23" s="13"/>
      <c r="F23" s="25" t="str">
        <f>HYPERLINK("http://www.atsdr.cdc.gov/csem/uranium/u_standards-regulations.html","250 insoluble or 50 soluble (OSHA)")</f>
        <v>250 insoluble or 50 soluble (OSHA)</v>
      </c>
      <c r="G23" s="23" t="str">
        <f>HYPERLINK("http://www.ccme.ca/assets/pdf/rev_soil_summary_tbl_7.0_e.pdf","23 (CAN)")</f>
        <v>23 (CAN)</v>
      </c>
      <c r="H23" s="23" t="str">
        <f>HYPERLINK("http://www.ccme.ca/assets/pdf/rev_soil_summary_tbl_7.0_e.pdf","23 (CAN)")</f>
        <v>23 (CAN)</v>
      </c>
      <c r="I23" s="23" t="str">
        <f>HYPERLINK("http://www.ccme.ca/assets/pdf/rev_soil_summary_tbl_7.0_e.pdf","300 (CAN)")</f>
        <v>300 (CAN)</v>
      </c>
      <c r="J23" s="6"/>
      <c r="K23" s="6"/>
      <c r="L23" s="7"/>
      <c r="M23" s="9"/>
      <c r="N23" s="14"/>
    </row>
    <row r="24" spans="1:14" ht="24">
      <c r="A24" s="3" t="s">
        <v>105</v>
      </c>
      <c r="B24" s="44" t="str">
        <f>HYPERLINK("http://www.who.int/water_sanitation_health/dwq/GDWAN4rev1and2.pdf","500 (WHO)")</f>
        <v>500 (WHO)</v>
      </c>
      <c r="C24" s="8"/>
      <c r="D24" s="8"/>
      <c r="E24" s="4">
        <v>1040</v>
      </c>
      <c r="F24" s="4"/>
      <c r="G24" s="23" t="str">
        <f>HYPERLINK("http://www.ccme.ca/assets/pdf/rev_soil_summary_tbl_7.0_e.pdf","2.4 (CAN)")</f>
        <v>2.4 (CAN)</v>
      </c>
      <c r="H24" s="23" t="str">
        <f>HYPERLINK("http://www.ccme.ca/assets/pdf/rev_soil_summary_tbl_7.0_e.pdf","2.4 (CAN)")</f>
        <v>2.4 (CAN)</v>
      </c>
      <c r="I24" s="23" t="str">
        <f>HYPERLINK("http://www.ccme.ca/assets/pdf/rev_soil_summary_tbl_7.0_e.pdf","2.4 (CAN)")</f>
        <v>2.4 (CAN)</v>
      </c>
      <c r="J24" s="6"/>
      <c r="K24" s="6"/>
      <c r="L24" s="7"/>
      <c r="M24" s="9"/>
      <c r="N24" s="14"/>
    </row>
    <row r="25" spans="1:13" ht="24">
      <c r="A25" s="3" t="s">
        <v>66</v>
      </c>
      <c r="B25" s="44" t="str">
        <f>HYPERLINK("http://www.who.int/water_sanitation_health/dwq/GDWAN4rev1and2.pdf","20 (WHO)")</f>
        <v>20 (WHO)</v>
      </c>
      <c r="C25" s="8"/>
      <c r="D25" s="8"/>
      <c r="E25" s="4"/>
      <c r="F25" s="4"/>
      <c r="G25" s="5">
        <v>7.95</v>
      </c>
      <c r="H25" s="12"/>
      <c r="I25" s="5">
        <v>71</v>
      </c>
      <c r="J25" s="6"/>
      <c r="K25" s="6"/>
      <c r="L25" s="7"/>
      <c r="M25" s="9"/>
    </row>
    <row r="26" spans="1:13" ht="30">
      <c r="A26" s="3" t="s">
        <v>5</v>
      </c>
      <c r="B26" s="44" t="str">
        <f>HYPERLINK("http://www.atsdr.cdc.gov/phs/phs.asp?id=315&amp;tid=56#bookmark09","1 (EPA)")</f>
        <v>1 (EPA)</v>
      </c>
      <c r="C26" s="8"/>
      <c r="D26" s="8"/>
      <c r="E26" s="4">
        <v>0.6</v>
      </c>
      <c r="F26" s="60" t="str">
        <f>HYPERLINK("http://www.atsdr.cdc.gov/phs/phs.asp?id=315&amp;tid=56#bookmark09","250 (OSHA)")</f>
        <v>250 (OSHA)</v>
      </c>
      <c r="G26" s="5">
        <v>0.041</v>
      </c>
      <c r="H26" s="12"/>
      <c r="I26" s="5">
        <v>0.03</v>
      </c>
      <c r="J26" s="6"/>
      <c r="K26" s="6"/>
      <c r="L26" s="7"/>
      <c r="M26" s="44" t="str">
        <f>HYPERLINK("http://www.atsdr.cdc.gov/phs/phs.asp?id=315&amp;tid=56#bookmark09","0.1 ppm (FDA)")</f>
        <v>0.1 ppm (FDA)</v>
      </c>
    </row>
    <row r="27" spans="1:13" ht="21.75">
      <c r="A27" s="3" t="s">
        <v>73</v>
      </c>
      <c r="B27" s="44" t="str">
        <f>HYPERLINK("http://www.who.int/water_sanitation_health/dwq/GDWAN4rev1and2.pdf","2 (WHO)")</f>
        <v>2 (WHO)</v>
      </c>
      <c r="C27" s="8"/>
      <c r="D27" s="8"/>
      <c r="E27" s="4">
        <v>12</v>
      </c>
      <c r="F27" s="4" t="s">
        <v>13</v>
      </c>
      <c r="G27" s="5">
        <v>5.8</v>
      </c>
      <c r="H27" s="12"/>
      <c r="I27" s="5">
        <v>68</v>
      </c>
      <c r="J27" s="6"/>
      <c r="K27" s="6"/>
      <c r="L27" s="7"/>
      <c r="M27" s="9" t="s">
        <v>8</v>
      </c>
    </row>
    <row r="28" spans="1:13" ht="24">
      <c r="A28" s="3" t="s">
        <v>4</v>
      </c>
      <c r="B28" s="44" t="str">
        <f>HYPERLINK("http://www.who.int/water_sanitation_health/dwq/GDWAN4rev1and2.pdf","0.6 (WHO)")</f>
        <v>0.6 (WHO)</v>
      </c>
      <c r="C28" s="8"/>
      <c r="D28" s="8"/>
      <c r="E28" s="4">
        <v>20</v>
      </c>
      <c r="F28" s="4"/>
      <c r="G28" s="5">
        <v>200</v>
      </c>
      <c r="H28" s="12"/>
      <c r="I28" s="5">
        <v>1300</v>
      </c>
      <c r="J28" s="6"/>
      <c r="K28" s="6"/>
      <c r="L28" s="7"/>
      <c r="M28" s="9"/>
    </row>
    <row r="29" spans="1:13" ht="30">
      <c r="A29" s="3" t="s">
        <v>67</v>
      </c>
      <c r="B29" s="44" t="str">
        <f>HYPERLINK("http://www.who.int/water_sanitation_health/dwq/GDWAN4rev1and2.pdf","0.2 (WHO)")</f>
        <v>0.2 (WHO)</v>
      </c>
      <c r="C29" s="8"/>
      <c r="D29" s="8"/>
      <c r="E29" s="4">
        <v>1.2</v>
      </c>
      <c r="F29" s="4"/>
      <c r="G29" s="5">
        <v>0.493</v>
      </c>
      <c r="H29" s="12"/>
      <c r="I29" s="5">
        <v>4.4</v>
      </c>
      <c r="J29" s="6"/>
      <c r="K29" s="6"/>
      <c r="L29" s="7"/>
      <c r="M29" s="9"/>
    </row>
    <row r="30" spans="1:13" ht="21.75">
      <c r="A30" s="3" t="s">
        <v>16</v>
      </c>
      <c r="B30" s="44" t="str">
        <f>HYPERLINK("http://www.who.int/water_sanitation_health/dwq/GDWAN4rev1and2.pdf","1 (WHO)")</f>
        <v>1 (WHO)</v>
      </c>
      <c r="C30" s="8" t="str">
        <f>HYPERLINK("http://www.chem.unep.ch/gpa_trial/14ddt.htm","1 (Clark 1997)")</f>
        <v>1 (Clark 1997)</v>
      </c>
      <c r="D30" s="8"/>
      <c r="E30" s="4">
        <v>2.4</v>
      </c>
      <c r="F30" s="4" t="s">
        <v>58</v>
      </c>
      <c r="G30" s="23" t="str">
        <f>HYPERLINK("http://www.ccme.ca/assets/pdf/rev_soil_summary_tbl_7.0_e.pdf","0.7 (CAN)")</f>
        <v>0.7 (CAN)</v>
      </c>
      <c r="H30" s="23" t="str">
        <f>HYPERLINK("http://www.ccme.ca/assets/pdf/rev_soil_summary_tbl_7.0_e.pdf","0.7 (CAN)")</f>
        <v>0.7 (CAN)</v>
      </c>
      <c r="I30" s="23" t="str">
        <f>HYPERLINK("http://www.ccme.ca/assets/pdf/rev_soil_summary_tbl_7.0_e.pdf","12 (CAN)")</f>
        <v>12 (CAN)</v>
      </c>
      <c r="J30" s="6"/>
      <c r="K30" s="6" t="s">
        <v>18</v>
      </c>
      <c r="L30" s="7"/>
      <c r="M30" s="9"/>
    </row>
    <row r="31" spans="1:13" ht="30">
      <c r="A31" s="3" t="s">
        <v>69</v>
      </c>
      <c r="B31" s="44" t="str">
        <f>HYPERLINK("http://www.atsdr.cdc.gov/phs/phs.asp?id=315&amp;tid=56#bookmark09","2 (EPA)")</f>
        <v>2 (EPA)</v>
      </c>
      <c r="C31" s="8"/>
      <c r="D31" s="8"/>
      <c r="E31" s="4">
        <v>0.6</v>
      </c>
      <c r="F31" s="60" t="str">
        <f>HYPERLINK("http://www.atsdr.cdc.gov/phs/phs.asp?id=315&amp;tid=56#bookmark09","250 (OSHA)")</f>
        <v>250 (OSHA)</v>
      </c>
      <c r="G31" s="5">
        <v>0.042</v>
      </c>
      <c r="H31" s="12"/>
      <c r="I31" s="5">
        <v>0.18</v>
      </c>
      <c r="J31" s="6"/>
      <c r="K31" s="6"/>
      <c r="L31" s="7"/>
      <c r="M31" s="44" t="str">
        <f>HYPERLINK("http://www.atsdr.cdc.gov/phs/phs.asp?id=315&amp;tid=56#bookmark09","0.1 ppm (FDA)")</f>
        <v>0.1 ppm (FDA)</v>
      </c>
    </row>
    <row r="32" spans="1:13" ht="30">
      <c r="A32" s="3" t="s">
        <v>38</v>
      </c>
      <c r="B32" s="8" t="str">
        <f>HYPERLINK("http://www.emla.hu/prtr/chems/tfacts89.html","0.2 (EPA)")</f>
        <v>0.2 (EPA)</v>
      </c>
      <c r="C32" s="8"/>
      <c r="D32" s="8"/>
      <c r="E32" s="4">
        <v>0.12</v>
      </c>
      <c r="F32" s="4" t="str">
        <f>HYPERLINK("http://www.osha.gov/dts/chemicalsampling/data/CH_238600.html","100 (OSHA)")</f>
        <v>100 (OSHA)</v>
      </c>
      <c r="G32" s="5">
        <v>17</v>
      </c>
      <c r="H32" s="12"/>
      <c r="I32" s="5">
        <v>310</v>
      </c>
      <c r="J32" s="6"/>
      <c r="K32" s="6"/>
      <c r="L32" s="7"/>
      <c r="M32" s="9"/>
    </row>
    <row r="33" spans="1:13" ht="21.75">
      <c r="A33" s="65" t="s">
        <v>79</v>
      </c>
      <c r="B33" s="8"/>
      <c r="C33" s="8"/>
      <c r="D33" s="8"/>
      <c r="E33" s="4"/>
      <c r="F33" s="4"/>
      <c r="G33" s="61">
        <v>30</v>
      </c>
      <c r="H33" s="62" t="s">
        <v>81</v>
      </c>
      <c r="I33" s="61">
        <v>30</v>
      </c>
      <c r="J33" s="6"/>
      <c r="K33" s="6"/>
      <c r="L33" s="7"/>
      <c r="M33" s="63" t="s">
        <v>80</v>
      </c>
    </row>
    <row r="34" spans="1:13" ht="45">
      <c r="A34" s="3" t="s">
        <v>65</v>
      </c>
      <c r="B34" s="44" t="str">
        <f>HYPERLINK("http://www.who.int/water_sanitation_health/dwq/GDWAN4rev1and2.pdf","7 (WHO)")</f>
        <v>7 (WHO)</v>
      </c>
      <c r="C34" s="8"/>
      <c r="D34" s="8"/>
      <c r="E34" s="4"/>
      <c r="F34" s="4"/>
      <c r="G34" s="5">
        <v>80</v>
      </c>
      <c r="H34" s="12"/>
      <c r="I34" s="5"/>
      <c r="J34" s="6"/>
      <c r="K34" s="6"/>
      <c r="L34" s="7"/>
      <c r="M34" s="9"/>
    </row>
    <row r="35" spans="1:13" ht="30">
      <c r="A35" s="3" t="s">
        <v>40</v>
      </c>
      <c r="B35" s="50" t="s">
        <v>99</v>
      </c>
      <c r="C35" s="8"/>
      <c r="D35" s="8"/>
      <c r="E35" s="4">
        <v>1.2</v>
      </c>
      <c r="F35" s="4"/>
      <c r="G35" s="5">
        <v>0.15</v>
      </c>
      <c r="H35" s="12"/>
      <c r="I35" s="5">
        <v>2</v>
      </c>
      <c r="J35" s="6"/>
      <c r="K35" s="6"/>
      <c r="L35" s="7"/>
      <c r="M35" s="9"/>
    </row>
    <row r="36" spans="1:13" ht="21.75">
      <c r="A36" s="43" t="s">
        <v>20</v>
      </c>
      <c r="B36" s="22" t="str">
        <f>HYPERLINK("www.who.int/water_sanitation_health/dwq/.../hexachlorobenzene.pdf","1 (WHO)")</f>
        <v>1 (WHO)</v>
      </c>
      <c r="C36" s="8"/>
      <c r="D36" s="8"/>
      <c r="E36" s="4">
        <v>0.99</v>
      </c>
      <c r="F36" s="4"/>
      <c r="G36" s="5" t="s">
        <v>53</v>
      </c>
      <c r="H36" s="5"/>
      <c r="I36" s="5">
        <v>2</v>
      </c>
      <c r="J36" s="6"/>
      <c r="K36" s="6"/>
      <c r="L36" s="7"/>
      <c r="M36" s="9"/>
    </row>
    <row r="37" spans="1:13" ht="21.75">
      <c r="A37" s="3" t="s">
        <v>77</v>
      </c>
      <c r="B37" s="50" t="s">
        <v>78</v>
      </c>
      <c r="C37" s="8"/>
      <c r="D37" s="8"/>
      <c r="E37" s="4"/>
      <c r="F37" s="4"/>
      <c r="G37" s="54" t="s">
        <v>82</v>
      </c>
      <c r="H37" s="54" t="s">
        <v>82</v>
      </c>
      <c r="I37" s="54" t="s">
        <v>82</v>
      </c>
      <c r="J37" s="6"/>
      <c r="K37" s="6"/>
      <c r="L37" s="7"/>
      <c r="M37" s="63" t="s">
        <v>98</v>
      </c>
    </row>
    <row r="38" spans="1:13" ht="24">
      <c r="A38" s="3" t="s">
        <v>56</v>
      </c>
      <c r="B38" s="44" t="str">
        <f>HYPERLINK("http://www.who.int/water_sanitation_health/dwq/GDWAN4rev1and2.pdf","10 (WHO)")</f>
        <v>10 (WHO)</v>
      </c>
      <c r="C38" s="8"/>
      <c r="D38" s="8"/>
      <c r="E38" s="4"/>
      <c r="F38" s="4"/>
      <c r="G38" s="5">
        <v>1800</v>
      </c>
      <c r="H38" s="12"/>
      <c r="I38" s="5"/>
      <c r="J38" s="6"/>
      <c r="K38" s="6"/>
      <c r="L38" s="7"/>
      <c r="M38" s="9"/>
    </row>
    <row r="39" spans="1:13" ht="33">
      <c r="A39" s="3" t="s">
        <v>44</v>
      </c>
      <c r="B39" s="8">
        <v>5</v>
      </c>
      <c r="C39" s="22" t="str">
        <f>HYPERLINK("www.atsdr.cdc.gov/ToxProfiles/tp66-c7.pdf","0.001 (CO)")</f>
        <v>0.001 (CO)</v>
      </c>
      <c r="D39" s="22" t="str">
        <f>HYPERLINK("www.atsdr.cdc.gov/ToxProfiles/tp66-c7.pdf","0 (NV)")</f>
        <v>0 (NV)</v>
      </c>
      <c r="E39" s="4">
        <v>4500</v>
      </c>
      <c r="F39" s="4"/>
      <c r="G39" s="5">
        <v>0.2</v>
      </c>
      <c r="H39" s="5"/>
      <c r="I39" s="5"/>
      <c r="J39" s="6"/>
      <c r="K39" s="6"/>
      <c r="L39" s="7"/>
      <c r="M39" s="27" t="str">
        <f>HYPERLINK("www.atsdr.cdc.gov/ToxProfiles/tp66-c7.pdf","0.3 ppm seafood (FDA)")</f>
        <v>0.3 ppm seafood (FDA)</v>
      </c>
    </row>
    <row r="40" spans="1:13" ht="15">
      <c r="A40" s="3" t="s">
        <v>12</v>
      </c>
      <c r="B40" s="44" t="str">
        <f>HYPERLINK("http://www.who.int/water_sanitation_health/dwq/GDWAN4rev1and2.pdf","2 (WHO)")</f>
        <v>2 (WHO)</v>
      </c>
      <c r="C40" s="8"/>
      <c r="D40" s="22" t="str">
        <f>HYPERLINK("ceqg-rcqe.ccme.ca/download/en/127/","0.5 (CAN)")</f>
        <v>0.5 (CAN)</v>
      </c>
      <c r="E40" s="4" t="s">
        <v>43</v>
      </c>
      <c r="F40" s="4"/>
      <c r="G40" s="5">
        <v>23</v>
      </c>
      <c r="H40" s="12"/>
      <c r="I40" s="5"/>
      <c r="J40" s="6"/>
      <c r="K40" s="6"/>
      <c r="L40" s="7"/>
      <c r="M40" s="9"/>
    </row>
    <row r="41" spans="1:13" ht="30">
      <c r="A41" s="3" t="s">
        <v>46</v>
      </c>
      <c r="B41" s="22" t="str">
        <f>HYPERLINK("http://www.atsdr.cdc.gov/phs/phs.asp?id=546&amp;tid=99#bookmark07","3 (EPA)")</f>
        <v>3 (EPA)</v>
      </c>
      <c r="C41" s="8"/>
      <c r="D41" s="8"/>
      <c r="E41" s="4">
        <v>1.2</v>
      </c>
      <c r="F41" s="25" t="str">
        <f>HYPERLINK("http://www.atsdr.cdc.gov/phs/phs.asp?id=546&amp;tid=99#bookmark07","500 (OSHA)")</f>
        <v>500 (OSHA)</v>
      </c>
      <c r="G41" s="5">
        <v>0.62</v>
      </c>
      <c r="H41" s="5"/>
      <c r="I41" s="5">
        <v>2.7</v>
      </c>
      <c r="J41" s="6"/>
      <c r="K41" s="6"/>
      <c r="L41" s="7"/>
      <c r="M41" s="9"/>
    </row>
    <row r="42" spans="1:13" ht="30">
      <c r="A42" s="3" t="s">
        <v>36</v>
      </c>
      <c r="B42" s="50" t="s">
        <v>84</v>
      </c>
      <c r="C42" s="8"/>
      <c r="D42" s="8"/>
      <c r="E42" s="4"/>
      <c r="F42" s="4"/>
      <c r="G42" s="5"/>
      <c r="H42" s="5"/>
      <c r="I42" s="5"/>
      <c r="J42" s="6"/>
      <c r="K42" s="6"/>
      <c r="L42" s="7"/>
      <c r="M42" s="9"/>
    </row>
    <row r="43" spans="1:13" ht="12.75" customHeight="1">
      <c r="A43" s="28" t="s">
        <v>31</v>
      </c>
      <c r="B43" s="29"/>
      <c r="C43" s="29"/>
      <c r="D43" s="29"/>
      <c r="E43" s="29"/>
      <c r="F43" s="29"/>
      <c r="G43" s="29"/>
      <c r="H43" s="64"/>
      <c r="I43" s="64"/>
      <c r="J43" s="64"/>
      <c r="K43" s="64"/>
      <c r="L43" s="64"/>
      <c r="M43" s="64"/>
    </row>
    <row r="44" spans="1:13" ht="12.75" customHeight="1">
      <c r="A44" s="64" t="s">
        <v>93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</sheetData>
  <mergeCells count="5">
    <mergeCell ref="A43:G43"/>
    <mergeCell ref="B1:D1"/>
    <mergeCell ref="E1:F1"/>
    <mergeCell ref="G1:I1"/>
    <mergeCell ref="J1:L1"/>
  </mergeCells>
  <hyperlinks>
    <hyperlink ref="B37" r:id="rId1" display="900 (WHO)"/>
    <hyperlink ref="I37" r:id="rId2" display="80 (EPA)"/>
    <hyperlink ref="M33" r:id="rId3" display="3 ppm (EPA)"/>
    <hyperlink ref="G33" r:id="rId4" display="30 "/>
    <hyperlink ref="H33" r:id="rId5" display="30 "/>
    <hyperlink ref="I33" r:id="rId6" display="30 "/>
    <hyperlink ref="H37" r:id="rId7" display="80 (EPA)"/>
    <hyperlink ref="G37" r:id="rId8" display="80 (EPA)"/>
    <hyperlink ref="M37" r:id="rId9" display="8 ppm (EPA)"/>
    <hyperlink ref="B35" r:id="rId10" display="0.03 (WHO)"/>
    <hyperlink ref="D5" r:id="rId11" display="Cr(III) = 4.9; Cr(IV) = 8 (CAN)"/>
    <hyperlink ref="G7" r:id="rId12" display="170-inorganic, 1-elemental, 11-organic (Europe)"/>
    <hyperlink ref="H7" r:id="rId13" display="80-inorganic, 26-elemental, 8-organic (Europe)"/>
    <hyperlink ref="I7" r:id="rId14" display="3,600-inorganic, 26-elemental, 410-organic"/>
    <hyperlink ref="J7" r:id="rId15" display="35 ug / gram Creatinine (US)"/>
    <hyperlink ref="K7" r:id="rId16" display="15 ug/l (US)"/>
    <hyperlink ref="C9" r:id="rId17" display="370 Freshwater, 110 Marine (Can)"/>
    <hyperlink ref="E9" r:id="rId18" display="5 (EU)"/>
    <hyperlink ref="G9" r:id="rId19" display="0.330 (Eu)"/>
    <hyperlink ref="H9" r:id="rId20" display="0.07 (EU)"/>
    <hyperlink ref="I9" r:id="rId21" display="95 (EU)"/>
    <hyperlink ref="E10" r:id="rId22" display="0.21 (24 hrs AZ) .0003 (annual FL) 0.01 (EU)"/>
    <hyperlink ref="C10" r:id="rId23" display="10 (EU)"/>
    <hyperlink ref="D10" r:id="rId24" display="10 (EU)"/>
    <hyperlink ref="B10" r:id="rId25" display="0.1 (EU)"/>
    <hyperlink ref="B9" r:id="rId26" display=" 1 (EU)"/>
    <hyperlink ref="B7" r:id="rId27" display="1 (WHO)"/>
    <hyperlink ref="B21" r:id="rId28" display="10 (EU)"/>
    <hyperlink ref="B42" r:id="rId29" display="0.1 (EU)"/>
    <hyperlink ref="F10" r:id="rId30" display="0.2 (OSHA)"/>
    <hyperlink ref="G14" r:id="rId31" display="1 (CAN)"/>
    <hyperlink ref="G10" r:id="rId32" display="1 (CAN)"/>
    <hyperlink ref="H10" r:id="rId33" display="0.1 (CAN)"/>
    <hyperlink ref="I10" r:id="rId34" display="10 (CAN)"/>
    <hyperlink ref="B12" r:id="rId35" display="50 (EU)"/>
  </hyperlinks>
  <printOptions/>
  <pageMargins left="0.75" right="0.75" top="1" bottom="1" header="0.5" footer="0.5"/>
  <pageSetup orientation="landscape" paperSize="9"/>
  <ignoredErrors>
    <ignoredError sqref="H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Blacksmith Institute</cp:lastModifiedBy>
  <cp:lastPrinted>2011-03-17T21:22:55Z</cp:lastPrinted>
  <dcterms:created xsi:type="dcterms:W3CDTF">2011-02-09T18:21:21Z</dcterms:created>
  <dcterms:modified xsi:type="dcterms:W3CDTF">2011-03-17T21:26:16Z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